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<sst xmlns="http://schemas.openxmlformats.org/spreadsheetml/2006/main" count="166" uniqueCount="119">
  <si>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</si>
  <si>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</si>
  <si>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</si>
  <si>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</si>
  <si>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</si>
  <si>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</si>
  <si>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</si>
  <si>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</si>
  <si>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</si>
  <si>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</si>
  <si>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</si>
  <si>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</si>
  <si>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</si>
  <si>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</si>
  <si>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</si>
  <si>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</si>
  <si>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</si>
  <si>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</si>
  <si>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</si>
  <si>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</si>
  <si>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</si>
  <si>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</si>
  <si>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</si>
  <si>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</si>
  <si>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</si>
  <si>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</si>
  <si>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</si>
  <si>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</si>
  <si>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</si>
  <si>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</si>
  <si>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</si>
  <si>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</si>
  <si>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</si>
  <si>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</si>
  <si>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</si>
  <si>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</si>
  <si>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</si>
  <si>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</si>
  <si>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</si>
  <si>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</si>
  <si>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</si>
  <si>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</si>
  <si>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</si>
  <si>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</si>
  <si>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</si>
  <si>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</si>
  <si>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</si>
  <si>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</si>
  <si>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</si>
  <si>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</si>
  <si>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</si>
  <si>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</si>
  <si>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</si>
  <si>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</si>
  <si>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</si>
  <si>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</si>
  <si>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</si>
  <si>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</si>
  <si>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</si>
  <si>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</si>
  <si>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</si>
  <si>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</si>
  <si>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</si>
  <si>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</si>
  <si>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</si>
  <si>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</si>
  <si>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</si>
  <si>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</si>
  <si>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</si>
  <si>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</si>
  <si>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</si>
  <si>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</si>
  <si>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</si>
  <si>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</si>
  <si>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</si>
  <si>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</si>
  <si>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</si>
  <si>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</si>
  <si>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</si>
  <si>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</si>
  <si>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</si>
  <si>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</si>
  <si>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</si>
  <si>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</si>
  <si>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</si>
  <si>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</si>
  <si>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</si>
  <si>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</si>
  <si>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</si>
  <si>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</si>
  <si>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</si>
  <si>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</si>
  <si>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</si>
  <si>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</si>
  <si>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</si>
  <si>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</si>
  <si>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</si>
  <si>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</si>
  <si>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</si>
  <si>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</si>
  <si>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</si>
  <si>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</si>
  <si>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</si>
  <si>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</si>
  <si>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</si>
  <si>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</si>
  <si>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</si>
  <si>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</si>
  <si>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</si>
  <si>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</si>
  <si>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</si>
  <si>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</si>
  <si>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</si>
  <si>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</si>
  <si>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</si>
  <si>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</si>
  <si>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</si>
  <si>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</si>
  <si>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05.05.2015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</si>
</sst>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31730570"/>
        <c:axId val="17139675"/>
      </c:bar3D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39675"/>
        <c:crosses val="autoZero"/>
        <c:auto val="1"/>
        <c:lblOffset val="100"/>
        <c:tickLblSkip val="1"/>
        <c:noMultiLvlLbl val="0"/>
      </c:catAx>
      <c:valAx>
        <c:axId val="17139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3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20039348"/>
        <c:axId val="46136405"/>
      </c:bar3D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36405"/>
        <c:crosses val="autoZero"/>
        <c:auto val="1"/>
        <c:lblOffset val="100"/>
        <c:tickLblSkip val="1"/>
        <c:noMultiLvlLbl val="0"/>
      </c:catAx>
      <c:valAx>
        <c:axId val="46136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393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12574462"/>
        <c:axId val="46061295"/>
      </c:bar3DChart>
      <c:catAx>
        <c:axId val="12574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61295"/>
        <c:crosses val="autoZero"/>
        <c:auto val="1"/>
        <c:lblOffset val="100"/>
        <c:tickLblSkip val="1"/>
        <c:noMultiLvlLbl val="0"/>
      </c:catAx>
      <c:valAx>
        <c:axId val="460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74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11898472"/>
        <c:axId val="39977385"/>
      </c:bar3DChart>
      <c:catAx>
        <c:axId val="1189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77385"/>
        <c:crosses val="autoZero"/>
        <c:auto val="1"/>
        <c:lblOffset val="100"/>
        <c:tickLblSkip val="1"/>
        <c:noMultiLvlLbl val="0"/>
      </c:catAx>
      <c:valAx>
        <c:axId val="3997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8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24252146"/>
        <c:axId val="16942723"/>
      </c:bar3DChart>
      <c:catAx>
        <c:axId val="24252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42723"/>
        <c:crosses val="autoZero"/>
        <c:auto val="1"/>
        <c:lblOffset val="100"/>
        <c:tickLblSkip val="2"/>
        <c:noMultiLvlLbl val="0"/>
      </c:catAx>
      <c:valAx>
        <c:axId val="16942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521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18266780"/>
        <c:axId val="30183293"/>
      </c:bar3D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667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3214182"/>
        <c:axId val="28927639"/>
      </c:bar3D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59022160"/>
        <c:axId val="61437393"/>
      </c:bar3D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2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16065626"/>
        <c:axId val="10372907"/>
      </c:bar3D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9" sqref="D12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v>141831.9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</f>
        <v>108915.1</v>
      </c>
      <c r="E6" s="3">
        <f>D6/D144*100</f>
        <v>37.966603781214395</v>
      </c>
      <c r="F6" s="3">
        <f>D6/B6*100</f>
        <v>76.79168085599926</v>
      </c>
      <c r="G6" s="3">
        <f aca="true" t="shared" si="0" ref="G6:G43">D6/C6*100</f>
        <v>32.270318445218884</v>
      </c>
      <c r="H6" s="3">
        <f>B6-D6</f>
        <v>32916.79999999999</v>
      </c>
      <c r="I6" s="3">
        <f aca="true" t="shared" si="1" ref="I6:I43">C6-D6</f>
        <v>228593.49999999997</v>
      </c>
    </row>
    <row r="7" spans="1:9" s="44" customFormat="1" ht="18.75">
      <c r="A7" s="119" t="s">
        <v>107</v>
      </c>
      <c r="B7" s="110">
        <v>66245.8</v>
      </c>
      <c r="C7" s="107">
        <v>179936.4</v>
      </c>
      <c r="D7" s="120">
        <f>17278.1+34.8+43.3+5046.6+1441.7+293+463.5+4876.3+308.3+631.3+5138.7+0.1+2292.2+271.4+1820.7+4384.3+517.1+3867.2+3165+1</f>
        <v>51874.599999999984</v>
      </c>
      <c r="E7" s="108">
        <f>D7/D6*100</f>
        <v>47.62847392143053</v>
      </c>
      <c r="F7" s="108">
        <f>D7/B7*100</f>
        <v>78.30624733945395</v>
      </c>
      <c r="G7" s="108">
        <f>D7/C7*100</f>
        <v>28.829408613265567</v>
      </c>
      <c r="H7" s="108">
        <f>B7-D7</f>
        <v>14371.200000000019</v>
      </c>
      <c r="I7" s="108">
        <f t="shared" si="1"/>
        <v>128061.80000000002</v>
      </c>
    </row>
    <row r="8" spans="1:9" ht="18">
      <c r="A8" s="29" t="s">
        <v>3</v>
      </c>
      <c r="B8" s="49">
        <v>104673.5</v>
      </c>
      <c r="C8" s="50">
        <v>251964.7</v>
      </c>
      <c r="D8" s="51">
        <f>2656.8+4544.7+5310.3+304.5+4240.2+2115.7+0.5+13.7+8260.2+9928.8+1441.7+7980.3+10682.7+0.1+0.1+1665.8+5183.3+3109.4+5382+3940+3165+1+0.1</f>
        <v>79926.90000000001</v>
      </c>
      <c r="E8" s="1">
        <f>D8/D6*100</f>
        <v>73.3845903827844</v>
      </c>
      <c r="F8" s="1">
        <f>D8/B8*100</f>
        <v>76.35829507946139</v>
      </c>
      <c r="G8" s="1">
        <f t="shared" si="0"/>
        <v>31.721467332527137</v>
      </c>
      <c r="H8" s="1">
        <f>B8-D8</f>
        <v>24746.59999999999</v>
      </c>
      <c r="I8" s="1">
        <f t="shared" si="1"/>
        <v>172037.8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</f>
        <v>2</v>
      </c>
      <c r="E9" s="12">
        <f>D9/D6*100</f>
        <v>0.0018362926719986484</v>
      </c>
      <c r="F9" s="137">
        <f>D9/B9*100</f>
        <v>7.936507936507936</v>
      </c>
      <c r="G9" s="1">
        <f t="shared" si="0"/>
        <v>4.424778761061947</v>
      </c>
      <c r="H9" s="1">
        <f aca="true" t="shared" si="2" ref="H9:H43">B9-D9</f>
        <v>23.2</v>
      </c>
      <c r="I9" s="1">
        <f t="shared" si="1"/>
        <v>43.2</v>
      </c>
    </row>
    <row r="10" spans="1:9" ht="18">
      <c r="A10" s="29" t="s">
        <v>1</v>
      </c>
      <c r="B10" s="49">
        <v>9395.7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</f>
        <v>6388.2</v>
      </c>
      <c r="E10" s="1">
        <f>D10/D6*100</f>
        <v>5.865302423630882</v>
      </c>
      <c r="F10" s="1">
        <f aca="true" t="shared" si="3" ref="F10:F41">D10/B10*100</f>
        <v>67.99067658609789</v>
      </c>
      <c r="G10" s="1">
        <f t="shared" si="0"/>
        <v>28.89333140355321</v>
      </c>
      <c r="H10" s="1">
        <f t="shared" si="2"/>
        <v>3007.500000000001</v>
      </c>
      <c r="I10" s="1">
        <f t="shared" si="1"/>
        <v>15721.399999999998</v>
      </c>
    </row>
    <row r="11" spans="1:9" ht="18">
      <c r="A11" s="29" t="s">
        <v>0</v>
      </c>
      <c r="B11" s="49">
        <v>25378.2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710.3+17.9+0.2+17+333.3+17.1+16+76.8+12.9+141.2+71+247.3+17.2+2.5+2414.8+355.4+677.9+3904.9+275.6+783.8+1761.8+627.5+1607.1+421.9+578.4+120.9-0.2+227.1+1199.6+183.7+71.5+3136.7+0.2+15.2+176.3+559.5+581.7+0.1</f>
        <v>21362.1</v>
      </c>
      <c r="E11" s="1">
        <f>D11/D6*100</f>
        <v>19.61353384425116</v>
      </c>
      <c r="F11" s="1">
        <f t="shared" si="3"/>
        <v>84.17500059105846</v>
      </c>
      <c r="G11" s="1">
        <f t="shared" si="0"/>
        <v>35.96028597063869</v>
      </c>
      <c r="H11" s="1">
        <f t="shared" si="2"/>
        <v>4016.100000000002</v>
      </c>
      <c r="I11" s="1">
        <f t="shared" si="1"/>
        <v>38042.6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</f>
        <v>49</v>
      </c>
      <c r="E12" s="1">
        <f>D12/D6*100</f>
        <v>0.04498917046396688</v>
      </c>
      <c r="F12" s="1">
        <f t="shared" si="3"/>
        <v>24.79757085020243</v>
      </c>
      <c r="G12" s="1">
        <f t="shared" si="0"/>
        <v>17.120894479385047</v>
      </c>
      <c r="H12" s="1">
        <f t="shared" si="2"/>
        <v>148.6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2161.6999999999957</v>
      </c>
      <c r="C13" s="50">
        <f>C6-C8-C9-C10-C11-C12</f>
        <v>3698.1999999999725</v>
      </c>
      <c r="D13" s="50">
        <f>D6-D8-D9-D10-D11-D12</f>
        <v>1186.8999999999978</v>
      </c>
      <c r="E13" s="1">
        <f>D13/D6*100</f>
        <v>1.0897478861975958</v>
      </c>
      <c r="F13" s="1">
        <f t="shared" si="3"/>
        <v>54.90586112781608</v>
      </c>
      <c r="G13" s="1">
        <f t="shared" si="0"/>
        <v>32.09399167162421</v>
      </c>
      <c r="H13" s="1">
        <f t="shared" si="2"/>
        <v>974.7999999999979</v>
      </c>
      <c r="I13" s="1">
        <f t="shared" si="1"/>
        <v>2511.2999999999747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80886.4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</f>
        <v>64111.600000000006</v>
      </c>
      <c r="E18" s="3">
        <f>D18/D144*100</f>
        <v>22.348597347656156</v>
      </c>
      <c r="F18" s="3">
        <f>D18/B18*100</f>
        <v>79.26128496261424</v>
      </c>
      <c r="G18" s="3">
        <f t="shared" si="0"/>
        <v>28.346779773876957</v>
      </c>
      <c r="H18" s="3">
        <f>B18-D18</f>
        <v>16774.79999999999</v>
      </c>
      <c r="I18" s="3">
        <f t="shared" si="1"/>
        <v>162057.30000000002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</f>
        <v>61820.1</v>
      </c>
      <c r="E19" s="108">
        <f>D19/D18*100</f>
        <v>96.42576382433131</v>
      </c>
      <c r="F19" s="108">
        <f t="shared" si="3"/>
        <v>79.55077433841838</v>
      </c>
      <c r="G19" s="108">
        <f t="shared" si="0"/>
        <v>33.1440945489794</v>
      </c>
      <c r="H19" s="108">
        <f t="shared" si="2"/>
        <v>15891.400000000001</v>
      </c>
      <c r="I19" s="108">
        <f t="shared" si="1"/>
        <v>124699.1</v>
      </c>
    </row>
    <row r="20" spans="1:9" ht="18">
      <c r="A20" s="29" t="s">
        <v>5</v>
      </c>
      <c r="B20" s="49">
        <v>61827.2</v>
      </c>
      <c r="C20" s="50">
        <v>169195.9</v>
      </c>
      <c r="D20" s="51">
        <f>5164.3+574.5+4352.6-225.6+2461.2+632.3+5026.9+4104.6-0.1+3875.3+3989.4+855.4+280+4996.6+192.6+3533.4+437.2+168.1+4832.7+3683.6+898.2+0.2</f>
        <v>49833.39999999999</v>
      </c>
      <c r="E20" s="1">
        <f>D20/D18*100</f>
        <v>77.72914729939664</v>
      </c>
      <c r="F20" s="1">
        <f t="shared" si="3"/>
        <v>80.60109466383726</v>
      </c>
      <c r="G20" s="1">
        <f t="shared" si="0"/>
        <v>29.45307776370467</v>
      </c>
      <c r="H20" s="1">
        <f t="shared" si="2"/>
        <v>11993.80000000001</v>
      </c>
      <c r="I20" s="1">
        <f t="shared" si="1"/>
        <v>119362.5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3.27397849999064</v>
      </c>
      <c r="F21" s="1">
        <f t="shared" si="3"/>
        <v>55.9793044591423</v>
      </c>
      <c r="G21" s="1">
        <f t="shared" si="0"/>
        <v>16.803964422668933</v>
      </c>
      <c r="H21" s="1">
        <f t="shared" si="2"/>
        <v>1650.6000000000004</v>
      </c>
      <c r="I21" s="1">
        <f t="shared" si="1"/>
        <v>10392.1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</f>
        <v>806.0000000000001</v>
      </c>
      <c r="E22" s="1">
        <f>D22/D18*100</f>
        <v>1.257182787514272</v>
      </c>
      <c r="F22" s="1">
        <f t="shared" si="3"/>
        <v>61.11616621170762</v>
      </c>
      <c r="G22" s="1">
        <f t="shared" si="0"/>
        <v>24.77484400454923</v>
      </c>
      <c r="H22" s="1">
        <f t="shared" si="2"/>
        <v>512.7999999999998</v>
      </c>
      <c r="I22" s="1">
        <f t="shared" si="1"/>
        <v>2447.3</v>
      </c>
    </row>
    <row r="23" spans="1:9" ht="18">
      <c r="A23" s="29" t="s">
        <v>0</v>
      </c>
      <c r="B23" s="49">
        <v>8307.1</v>
      </c>
      <c r="C23" s="50">
        <v>24676.2</v>
      </c>
      <c r="D23" s="51">
        <f>96.9+173.9+611.9+463.4+109.9+698.9+114.7+0.2+702.4+1027.2+819.6+1945.5+240.6+329.9+0.1</f>
        <v>7335.1</v>
      </c>
      <c r="E23" s="1">
        <f>D23/D18*100</f>
        <v>11.441143256446571</v>
      </c>
      <c r="F23" s="1">
        <f t="shared" si="3"/>
        <v>88.2991657738561</v>
      </c>
      <c r="G23" s="1">
        <f t="shared" si="0"/>
        <v>29.725403425162707</v>
      </c>
      <c r="H23" s="1">
        <f t="shared" si="2"/>
        <v>972</v>
      </c>
      <c r="I23" s="1">
        <f t="shared" si="1"/>
        <v>17341.1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</f>
        <v>425.79999999999995</v>
      </c>
      <c r="E24" s="1">
        <f>D24/D18*100</f>
        <v>0.6641543807984825</v>
      </c>
      <c r="F24" s="1">
        <f t="shared" si="3"/>
        <v>73.02349511233064</v>
      </c>
      <c r="G24" s="1">
        <f t="shared" si="0"/>
        <v>27.86466854263464</v>
      </c>
      <c r="H24" s="1">
        <f t="shared" si="2"/>
        <v>157.30000000000007</v>
      </c>
      <c r="I24" s="1">
        <f t="shared" si="1"/>
        <v>1102.3</v>
      </c>
    </row>
    <row r="25" spans="1:9" ht="18.75" thickBot="1">
      <c r="A25" s="29" t="s">
        <v>35</v>
      </c>
      <c r="B25" s="50">
        <f>B18-B20-B21-B22-B23-B24</f>
        <v>5100.599999999997</v>
      </c>
      <c r="C25" s="50">
        <f>C18-C20-C21-C22-C23-C24</f>
        <v>15024.300000000027</v>
      </c>
      <c r="D25" s="50">
        <f>D18-D20-D21-D22-D23-D24</f>
        <v>3612.3000000000184</v>
      </c>
      <c r="E25" s="1">
        <f>D25/D18*100</f>
        <v>5.6343937758533835</v>
      </c>
      <c r="F25" s="1">
        <f t="shared" si="3"/>
        <v>70.82107987295653</v>
      </c>
      <c r="G25" s="1">
        <f t="shared" si="0"/>
        <v>24.04305025858118</v>
      </c>
      <c r="H25" s="1">
        <f t="shared" si="2"/>
        <v>1488.2999999999784</v>
      </c>
      <c r="I25" s="1">
        <f t="shared" si="1"/>
        <v>11412.000000000007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</f>
        <v>17996.9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</f>
        <v>13748.699999999999</v>
      </c>
      <c r="E33" s="3">
        <f>D33/D144*100</f>
        <v>4.7926453302322845</v>
      </c>
      <c r="F33" s="3">
        <f>D33/B33*100</f>
        <v>76.39482355294521</v>
      </c>
      <c r="G33" s="3">
        <f t="shared" si="0"/>
        <v>32.73827382738274</v>
      </c>
      <c r="H33" s="3">
        <f t="shared" si="2"/>
        <v>4248.200000000003</v>
      </c>
      <c r="I33" s="3">
        <f t="shared" si="1"/>
        <v>28247.1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69.3738317077251</v>
      </c>
      <c r="F34" s="1">
        <f t="shared" si="3"/>
        <v>78.63473350096872</v>
      </c>
      <c r="G34" s="1">
        <f t="shared" si="0"/>
        <v>32.19425917424999</v>
      </c>
      <c r="H34" s="1">
        <f t="shared" si="2"/>
        <v>2591.499999999998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1390.7</v>
      </c>
      <c r="C36" s="50">
        <v>2423.5</v>
      </c>
      <c r="D36" s="51">
        <f>6.5+2.8+10.2+0.8+23.6+67.7+80.5+1.3+36.1+6.9+3.3+7.6-0.1+154.9+32.2+23.8+2.3+86.1+23.3+3.4+0.7+1.8+4.8+6+11.6+1.8+11.8+146.5+0.1+108.8+11.7+126.6+38.9+18.4+2.1+20+16.9+1.2+11.9+10.2+1.9+0.2</f>
        <v>1127.1000000000004</v>
      </c>
      <c r="E36" s="1">
        <f>D36/D33*100</f>
        <v>8.1978659800563</v>
      </c>
      <c r="F36" s="1">
        <f t="shared" si="3"/>
        <v>81.04551664629327</v>
      </c>
      <c r="G36" s="1">
        <f t="shared" si="0"/>
        <v>46.50711780482774</v>
      </c>
      <c r="H36" s="1">
        <f t="shared" si="2"/>
        <v>263.5999999999997</v>
      </c>
      <c r="I36" s="1">
        <f t="shared" si="1"/>
        <v>1296.3999999999996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</f>
        <v>57.2</v>
      </c>
      <c r="E37" s="19">
        <f>D37/D33*100</f>
        <v>0.41603933462800124</v>
      </c>
      <c r="F37" s="19">
        <f t="shared" si="3"/>
        <v>25.253863134657838</v>
      </c>
      <c r="G37" s="19">
        <f t="shared" si="0"/>
        <v>11.096023278370515</v>
      </c>
      <c r="H37" s="19">
        <f t="shared" si="2"/>
        <v>169.3</v>
      </c>
      <c r="I37" s="19">
        <f t="shared" si="1"/>
        <v>458.3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0.09891844319826604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3012.799999999997</v>
      </c>
      <c r="E39" s="1">
        <f>D39/D33*100</f>
        <v>21.913344534392323</v>
      </c>
      <c r="F39" s="1">
        <f t="shared" si="3"/>
        <v>71.50859204405194</v>
      </c>
      <c r="G39" s="1">
        <f t="shared" si="0"/>
        <v>32.10844914314945</v>
      </c>
      <c r="H39" s="1">
        <f>B39-D39</f>
        <v>1200.4000000000046</v>
      </c>
      <c r="I39" s="1">
        <f t="shared" si="1"/>
        <v>6370.399999999996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349.4</v>
      </c>
      <c r="C43" s="53">
        <f>768.4+32.5</f>
        <v>800.9</v>
      </c>
      <c r="D43" s="54">
        <f>17.7+12.2+11.2+51.1+0.8+30+0.1+18.9+27.3+43.7+9</f>
        <v>222</v>
      </c>
      <c r="E43" s="3">
        <f>D43/D144*100</f>
        <v>0.07738675389757338</v>
      </c>
      <c r="F43" s="3">
        <f>D43/B43*100</f>
        <v>63.53749284487693</v>
      </c>
      <c r="G43" s="3">
        <f t="shared" si="0"/>
        <v>27.718816331626922</v>
      </c>
      <c r="H43" s="3">
        <f t="shared" si="2"/>
        <v>127.39999999999998</v>
      </c>
      <c r="I43" s="3">
        <f t="shared" si="1"/>
        <v>578.9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0.7668609004471697</v>
      </c>
      <c r="F45" s="3">
        <f>D45/B45*100</f>
        <v>78.46417234368869</v>
      </c>
      <c r="G45" s="3">
        <f aca="true" t="shared" si="4" ref="G45:G75">D45/C45*100</f>
        <v>32.60850231234435</v>
      </c>
      <c r="H45" s="3">
        <f>B45-D45</f>
        <v>603.8000000000002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78.61886958434134</v>
      </c>
      <c r="G46" s="1">
        <f t="shared" si="4"/>
        <v>31.053353949860146</v>
      </c>
      <c r="H46" s="1">
        <f aca="true" t="shared" si="7" ref="H46:H73">B46-D46</f>
        <v>486.0999999999999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</f>
        <v>15.700000000000001</v>
      </c>
      <c r="E48" s="1">
        <f>D48/D45*100</f>
        <v>0.713668803127415</v>
      </c>
      <c r="F48" s="1">
        <f t="shared" si="6"/>
        <v>62.301587301587304</v>
      </c>
      <c r="G48" s="1">
        <f t="shared" si="4"/>
        <v>26.079734219269103</v>
      </c>
      <c r="H48" s="1">
        <f t="shared" si="7"/>
        <v>9.499999999999998</v>
      </c>
      <c r="I48" s="1">
        <f t="shared" si="5"/>
        <v>44.5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</f>
        <v>257.79999999999995</v>
      </c>
      <c r="E49" s="1">
        <f>D49/D45*100</f>
        <v>11.718714487022137</v>
      </c>
      <c r="F49" s="1">
        <f t="shared" si="6"/>
        <v>81.94532739987284</v>
      </c>
      <c r="G49" s="1">
        <f t="shared" si="4"/>
        <v>47.89151031023592</v>
      </c>
      <c r="H49" s="1">
        <f t="shared" si="7"/>
        <v>56.80000000000007</v>
      </c>
      <c r="I49" s="1">
        <f t="shared" si="5"/>
        <v>280.5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72.96159915833758</v>
      </c>
      <c r="G50" s="1">
        <f t="shared" si="4"/>
        <v>35.49129989764566</v>
      </c>
      <c r="H50" s="1">
        <f t="shared" si="7"/>
        <v>51.400000000000205</v>
      </c>
      <c r="I50" s="1">
        <f t="shared" si="5"/>
        <v>252.1000000000014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</f>
        <v>4388.7</v>
      </c>
      <c r="E51" s="3">
        <f>D51/D144*100</f>
        <v>1.5298524631994608</v>
      </c>
      <c r="F51" s="3">
        <f>D51/B51*100</f>
        <v>68.48889651836015</v>
      </c>
      <c r="G51" s="3">
        <f t="shared" si="4"/>
        <v>30.889588040288007</v>
      </c>
      <c r="H51" s="3">
        <f>B51-D51</f>
        <v>2019.1999999999998</v>
      </c>
      <c r="I51" s="3">
        <f t="shared" si="5"/>
        <v>9819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60.6398250051268</v>
      </c>
      <c r="F52" s="1">
        <f t="shared" si="6"/>
        <v>74.00311439853178</v>
      </c>
      <c r="G52" s="1">
        <f t="shared" si="4"/>
        <v>30.4876791421796</v>
      </c>
      <c r="H52" s="1">
        <f t="shared" si="7"/>
        <v>934.9000000000001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0.9934604780458908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</f>
        <v>324.70000000000005</v>
      </c>
      <c r="E55" s="1">
        <f>D55/D51*100</f>
        <v>7.398546266548182</v>
      </c>
      <c r="F55" s="1">
        <f t="shared" si="6"/>
        <v>83.14980793854035</v>
      </c>
      <c r="G55" s="1">
        <f t="shared" si="4"/>
        <v>45.70021111893034</v>
      </c>
      <c r="H55" s="1">
        <f t="shared" si="7"/>
        <v>65.79999999999995</v>
      </c>
      <c r="I55" s="1">
        <f t="shared" si="5"/>
        <v>385.79999999999995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1359.1000000000001</v>
      </c>
      <c r="E56" s="1">
        <f>D56/D51*100</f>
        <v>30.96816825027913</v>
      </c>
      <c r="F56" s="1">
        <f t="shared" si="6"/>
        <v>58.9247778018643</v>
      </c>
      <c r="G56" s="1">
        <f t="shared" si="4"/>
        <v>30.245910759986643</v>
      </c>
      <c r="H56" s="1">
        <f t="shared" si="7"/>
        <v>947.3999999999999</v>
      </c>
      <c r="I56" s="1">
        <f>C56-D56</f>
        <v>3134.4000000000005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2361.6</v>
      </c>
      <c r="C58" s="53">
        <f>3033.3+2447.7</f>
        <v>5481</v>
      </c>
      <c r="D58" s="54">
        <f>36.1+65.6+6.5+0.4+1.3+60.3+3+39.2+0.1+14.1+69.1+5.2-0.1+1.8+81+43+6.1+66+42.4+63.1+71.4</f>
        <v>675.5999999999999</v>
      </c>
      <c r="E58" s="3">
        <f>D58/D144*100</f>
        <v>0.2355067159153179</v>
      </c>
      <c r="F58" s="3">
        <f>D58/B58*100</f>
        <v>28.60772357723577</v>
      </c>
      <c r="G58" s="3">
        <f t="shared" si="4"/>
        <v>12.32621784345922</v>
      </c>
      <c r="H58" s="3">
        <f>B58-D58</f>
        <v>1686</v>
      </c>
      <c r="I58" s="3">
        <f t="shared" si="5"/>
        <v>4805.4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75.53154409201812</v>
      </c>
      <c r="G59" s="1">
        <f t="shared" si="4"/>
        <v>30.390575695954002</v>
      </c>
      <c r="H59" s="1">
        <f t="shared" si="7"/>
        <v>140.39999999999998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237</v>
      </c>
      <c r="C61" s="50">
        <v>420.8</v>
      </c>
      <c r="D61" s="51">
        <f>1.3+56.1+4.9+63.5+3.5+0.7+63-0.1</f>
        <v>192.9</v>
      </c>
      <c r="E61" s="1">
        <f>D61/D58*100</f>
        <v>28.552397868561286</v>
      </c>
      <c r="F61" s="1">
        <f t="shared" si="6"/>
        <v>81.39240506329114</v>
      </c>
      <c r="G61" s="1">
        <f t="shared" si="4"/>
        <v>45.84125475285171</v>
      </c>
      <c r="H61" s="1">
        <f t="shared" si="7"/>
        <v>44.099999999999994</v>
      </c>
      <c r="I61" s="1">
        <f t="shared" si="5"/>
        <v>227.9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505.1999999999998</v>
      </c>
      <c r="D63" s="50">
        <f>D58-D59-D61-D62-D60</f>
        <v>49.299999999999926</v>
      </c>
      <c r="E63" s="1">
        <f>D63/D58*100</f>
        <v>7.2972172883362845</v>
      </c>
      <c r="F63" s="1">
        <f t="shared" si="6"/>
        <v>32.69230769230765</v>
      </c>
      <c r="G63" s="1">
        <f t="shared" si="4"/>
        <v>9.758511480601731</v>
      </c>
      <c r="H63" s="1">
        <f t="shared" si="7"/>
        <v>101.50000000000003</v>
      </c>
      <c r="I63" s="1">
        <f t="shared" si="5"/>
        <v>455.89999999999986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296.6</v>
      </c>
      <c r="C68" s="53">
        <f>C69+C70</f>
        <v>493.1</v>
      </c>
      <c r="D68" s="54">
        <f>SUM(D69:D70)</f>
        <v>193.89999999999998</v>
      </c>
      <c r="E68" s="42">
        <f>D68/D144*100</f>
        <v>0.06759140351684449</v>
      </c>
      <c r="F68" s="112">
        <f>D68/B68*100</f>
        <v>65.37424140256236</v>
      </c>
      <c r="G68" s="3">
        <f t="shared" si="4"/>
        <v>39.32265260596227</v>
      </c>
      <c r="H68" s="3">
        <f>B68-D68</f>
        <v>102.70000000000005</v>
      </c>
      <c r="I68" s="3">
        <f t="shared" si="5"/>
        <v>299.20000000000005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v>75.1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75.1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2219.9</v>
      </c>
      <c r="C76" s="69">
        <f>10000-6127.8</f>
        <v>3872.2</v>
      </c>
      <c r="D76" s="70"/>
      <c r="E76" s="48"/>
      <c r="F76" s="48"/>
      <c r="G76" s="48"/>
      <c r="H76" s="48">
        <f>B76-D76</f>
        <v>2219.9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20891.5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</f>
        <v>15131.899999999996</v>
      </c>
      <c r="E89" s="3">
        <f>D89/D144*100</f>
        <v>5.274813609471578</v>
      </c>
      <c r="F89" s="3">
        <f aca="true" t="shared" si="10" ref="F89:F95">D89/B89*100</f>
        <v>72.43089294689226</v>
      </c>
      <c r="G89" s="3">
        <f t="shared" si="8"/>
        <v>31.151300552747774</v>
      </c>
      <c r="H89" s="3">
        <f aca="true" t="shared" si="11" ref="H89:H95">B89-D89</f>
        <v>5759.600000000004</v>
      </c>
      <c r="I89" s="3">
        <f t="shared" si="9"/>
        <v>33443.600000000006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</f>
        <v>12927.500000000002</v>
      </c>
      <c r="E90" s="1">
        <f>D90/D89*100</f>
        <v>85.43210039717421</v>
      </c>
      <c r="F90" s="1">
        <f t="shared" si="10"/>
        <v>77.70097670924119</v>
      </c>
      <c r="G90" s="1">
        <f t="shared" si="8"/>
        <v>32.61390584792371</v>
      </c>
      <c r="H90" s="1">
        <f t="shared" si="11"/>
        <v>3709.999999999998</v>
      </c>
      <c r="I90" s="1">
        <f t="shared" si="9"/>
        <v>26710.5</v>
      </c>
    </row>
    <row r="91" spans="1:9" ht="18">
      <c r="A91" s="29" t="s">
        <v>33</v>
      </c>
      <c r="B91" s="49">
        <v>1259.4</v>
      </c>
      <c r="C91" s="50">
        <v>2406.5</v>
      </c>
      <c r="D91" s="51">
        <f>15.4+0.6+1.6+3.7+2.5+4.3+0.4+4.2+0.8+56.6+102.4+16.1+0.1+47.1+38.8+64+59.3+87.7+34.7+0.6+1.8+42.3</f>
        <v>584.9999999999999</v>
      </c>
      <c r="E91" s="1">
        <f>D91/D89*100</f>
        <v>3.866004929982356</v>
      </c>
      <c r="F91" s="1">
        <f t="shared" si="10"/>
        <v>46.45069080514529</v>
      </c>
      <c r="G91" s="1">
        <f t="shared" si="8"/>
        <v>24.30916268439642</v>
      </c>
      <c r="H91" s="1">
        <f t="shared" si="11"/>
        <v>674.4000000000002</v>
      </c>
      <c r="I91" s="1">
        <f t="shared" si="9"/>
        <v>1821.5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2994.6</v>
      </c>
      <c r="C93" s="50">
        <f>C89-C90-C91-C92</f>
        <v>6531</v>
      </c>
      <c r="D93" s="50">
        <f>D89-D90-D91-D92</f>
        <v>1619.3999999999942</v>
      </c>
      <c r="E93" s="1">
        <f>D93/D89*100</f>
        <v>10.701894672843428</v>
      </c>
      <c r="F93" s="1">
        <f t="shared" si="10"/>
        <v>54.07733921057884</v>
      </c>
      <c r="G93" s="1">
        <f>D93/C93*100</f>
        <v>24.795590261828117</v>
      </c>
      <c r="H93" s="1">
        <f t="shared" si="11"/>
        <v>1375.2000000000057</v>
      </c>
      <c r="I93" s="1">
        <f>C93-D93</f>
        <v>4911.600000000006</v>
      </c>
    </row>
    <row r="94" spans="1:9" ht="18.75">
      <c r="A94" s="123" t="s">
        <v>12</v>
      </c>
      <c r="B94" s="128">
        <v>23665.6</v>
      </c>
      <c r="C94" s="130">
        <f>48638.3+1900</f>
        <v>50538.3</v>
      </c>
      <c r="D94" s="129">
        <f>3479.6+8.1+4.1+53.2+1101.8+1997.1+228.6+3048.1+0.1+314.6+1021.4+1907+2.5+299.7+94.1+2183.5+8+2623.6+342.3+2.2+8.5+1.3+1.6+10.6+34.2+57.7+70.3+17.2+208.3+74.7+207.6</f>
        <v>19411.6</v>
      </c>
      <c r="E94" s="122">
        <f>D94/D144*100</f>
        <v>6.766669873685295</v>
      </c>
      <c r="F94" s="126">
        <f t="shared" si="10"/>
        <v>82.02454195118654</v>
      </c>
      <c r="G94" s="121">
        <f>D94/C94*100</f>
        <v>38.40968137036663</v>
      </c>
      <c r="H94" s="127">
        <f t="shared" si="11"/>
        <v>4254</v>
      </c>
      <c r="I94" s="122">
        <f>C94-D94</f>
        <v>31126.700000000004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</f>
        <v>1341.4</v>
      </c>
      <c r="E95" s="134">
        <f>D95/D94*100</f>
        <v>6.91030105709988</v>
      </c>
      <c r="F95" s="135">
        <f t="shared" si="10"/>
        <v>68.57873210633947</v>
      </c>
      <c r="G95" s="136">
        <f>D95/C95*100</f>
        <v>27.636648330139895</v>
      </c>
      <c r="H95" s="125">
        <f t="shared" si="11"/>
        <v>614.5999999999999</v>
      </c>
      <c r="I95" s="96">
        <f>C95-D95</f>
        <v>3512.2999999999997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3619.8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110.5+80.7+66.2+55.7+33+106.8+21.7+2.2+3.9+0.4+5.9+27.7+127.6+1.1+13.8+50.2+3.3+23.2+111+21.4+3.2+5.8+132.8+36.6+20.9+0.1+13.6+84.8+20.8+33.6+130.7+63.1+21.1+62.1+181.2</f>
        <v>1676.6999999999994</v>
      </c>
      <c r="E101" s="25">
        <f>D101/D144*100</f>
        <v>0.5844791453155912</v>
      </c>
      <c r="F101" s="25">
        <f>D101/B101*100</f>
        <v>46.32023868722027</v>
      </c>
      <c r="G101" s="25">
        <f aca="true" t="shared" si="12" ref="G101:G142">D101/C101*100</f>
        <v>15.766460421642556</v>
      </c>
      <c r="H101" s="25">
        <f aca="true" t="shared" si="13" ref="H101:H106">B101-D101</f>
        <v>1943.1000000000008</v>
      </c>
      <c r="I101" s="25">
        <f aca="true" t="shared" si="14" ref="I101:I142">C101-D101</f>
        <v>8957.900000000001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3266.8</v>
      </c>
      <c r="C103" s="51">
        <f>5036.9+4586-16.4</f>
        <v>9606.5</v>
      </c>
      <c r="D103" s="51">
        <f>110.3+80.7+66.2+32.9+19.7+106.6+21.7+3.9+5.8+27.6+127.6+1.1+0.1+13.7+10.7+3.3+110.8+21.4+3.1+2+132.8+20.9+0.1+78+20.6+33.3+130.5+62.7+21+24.6+165.3</f>
        <v>1459</v>
      </c>
      <c r="E103" s="1">
        <f>D103/D101*100</f>
        <v>87.01616270054276</v>
      </c>
      <c r="F103" s="1">
        <f aca="true" t="shared" si="15" ref="F103:F142">D103/B103*100</f>
        <v>44.66144239010653</v>
      </c>
      <c r="G103" s="1">
        <f t="shared" si="12"/>
        <v>15.187633373236869</v>
      </c>
      <c r="H103" s="1">
        <f t="shared" si="13"/>
        <v>1807.8000000000002</v>
      </c>
      <c r="I103" s="1">
        <f t="shared" si="14"/>
        <v>8147.5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217.69999999999936</v>
      </c>
      <c r="E105" s="96">
        <f>D105/D101*100</f>
        <v>12.983837299457235</v>
      </c>
      <c r="F105" s="96">
        <f t="shared" si="15"/>
        <v>61.67138810198283</v>
      </c>
      <c r="G105" s="96">
        <f t="shared" si="12"/>
        <v>21.174982978309433</v>
      </c>
      <c r="H105" s="96">
        <f>B105-D105</f>
        <v>135.30000000000064</v>
      </c>
      <c r="I105" s="96">
        <f t="shared" si="14"/>
        <v>810.400000000001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70541.5</v>
      </c>
      <c r="C106" s="93">
        <f>SUM(C107:C141)-C114-C118+C142-C134-C135-C108-C111-C121-C122-C132</f>
        <v>149159.8</v>
      </c>
      <c r="D106" s="93">
        <f>SUM(D107:D141)-D114-D118+D142-D134-D135-D108-D111-D121-D122-D132</f>
        <v>56195.1</v>
      </c>
      <c r="E106" s="94">
        <f>D106/D144*100</f>
        <v>19.588992675448317</v>
      </c>
      <c r="F106" s="94">
        <f>D106/B106*100</f>
        <v>79.66246819248244</v>
      </c>
      <c r="G106" s="94">
        <f t="shared" si="12"/>
        <v>37.67442702390322</v>
      </c>
      <c r="H106" s="94">
        <f t="shared" si="13"/>
        <v>14346.400000000001</v>
      </c>
      <c r="I106" s="94">
        <f t="shared" si="14"/>
        <v>92964.69999999998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</f>
        <v>520.7</v>
      </c>
      <c r="E107" s="6">
        <f>D107/D106*100</f>
        <v>0.9265932438949305</v>
      </c>
      <c r="F107" s="6">
        <f t="shared" si="15"/>
        <v>54.87406470650227</v>
      </c>
      <c r="G107" s="6">
        <f t="shared" si="12"/>
        <v>28.93099233248139</v>
      </c>
      <c r="H107" s="6">
        <f aca="true" t="shared" si="16" ref="H107:H142">B107-D107</f>
        <v>428.19999999999993</v>
      </c>
      <c r="I107" s="6">
        <f t="shared" si="14"/>
        <v>1279.1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</f>
        <v>300.1</v>
      </c>
      <c r="E108" s="1"/>
      <c r="F108" s="1">
        <f t="shared" si="15"/>
        <v>69.98600746268657</v>
      </c>
      <c r="G108" s="1">
        <f t="shared" si="12"/>
        <v>36.43316741532111</v>
      </c>
      <c r="H108" s="1">
        <f t="shared" si="16"/>
        <v>128.7</v>
      </c>
      <c r="I108" s="1">
        <f t="shared" si="14"/>
        <v>523.6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</f>
        <v>80</v>
      </c>
      <c r="E109" s="6">
        <f>D109/D106*100</f>
        <v>0.14236116672094185</v>
      </c>
      <c r="F109" s="6">
        <f>D109/B109*100</f>
        <v>20.4029584289722</v>
      </c>
      <c r="G109" s="6">
        <f t="shared" si="12"/>
        <v>8.851515822084533</v>
      </c>
      <c r="H109" s="6">
        <f t="shared" si="16"/>
        <v>312.1</v>
      </c>
      <c r="I109" s="6">
        <f t="shared" si="14"/>
        <v>823.8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0.033454874179421334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0.03897136938985783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0.819822368854224</v>
      </c>
      <c r="F113" s="6">
        <f t="shared" si="15"/>
        <v>66.43114635904831</v>
      </c>
      <c r="G113" s="6">
        <f t="shared" si="12"/>
        <v>30.06199021207178</v>
      </c>
      <c r="H113" s="6">
        <f t="shared" si="16"/>
        <v>232.79999999999995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0.06406252502442385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0.03398872855462488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0.1530382542250125</v>
      </c>
      <c r="F117" s="6">
        <f t="shared" si="15"/>
        <v>78.46715328467153</v>
      </c>
      <c r="G117" s="6">
        <f t="shared" si="12"/>
        <v>42.07436399217221</v>
      </c>
      <c r="H117" s="6">
        <f t="shared" si="16"/>
        <v>23.599999999999994</v>
      </c>
      <c r="I117" s="6">
        <f t="shared" si="14"/>
        <v>118.4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0.4441668401693386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0.1968143129917021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</f>
        <v>201.1</v>
      </c>
      <c r="E123" s="19">
        <f>D123/D106*100</f>
        <v>0.3578603828447676</v>
      </c>
      <c r="F123" s="6">
        <f t="shared" si="15"/>
        <v>25.292416048295813</v>
      </c>
      <c r="G123" s="6">
        <f t="shared" si="12"/>
        <v>6.854591315018064</v>
      </c>
      <c r="H123" s="6">
        <f t="shared" si="16"/>
        <v>594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0.23115894446312937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0.003559029168023547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0.12937071025765592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</f>
        <v>82.1</v>
      </c>
      <c r="E128" s="19">
        <f>D128/D106*100</f>
        <v>0.14609814734736656</v>
      </c>
      <c r="F128" s="6">
        <f t="shared" si="15"/>
        <v>34.68525559780313</v>
      </c>
      <c r="G128" s="6">
        <f t="shared" si="12"/>
        <v>12.630769230769229</v>
      </c>
      <c r="H128" s="6">
        <f t="shared" si="16"/>
        <v>154.6</v>
      </c>
      <c r="I128" s="6">
        <f t="shared" si="14"/>
        <v>567.9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</f>
        <v>16</v>
      </c>
      <c r="E129" s="19">
        <f>D129/D106*100</f>
        <v>0.028472233344188375</v>
      </c>
      <c r="F129" s="6">
        <f t="shared" si="15"/>
        <v>34.26124197002141</v>
      </c>
      <c r="G129" s="6">
        <f t="shared" si="12"/>
        <v>20.969855832241148</v>
      </c>
      <c r="H129" s="6">
        <f t="shared" si="16"/>
        <v>30.700000000000003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0.1201172344207947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</f>
        <v>320</v>
      </c>
      <c r="E133" s="19">
        <f>D133/D106*100</f>
        <v>0.5694446668837674</v>
      </c>
      <c r="F133" s="6">
        <f t="shared" si="15"/>
        <v>78.6434013271074</v>
      </c>
      <c r="G133" s="6">
        <f t="shared" si="12"/>
        <v>32.4642386121538</v>
      </c>
      <c r="H133" s="6">
        <f t="shared" si="16"/>
        <v>86.89999999999998</v>
      </c>
      <c r="I133" s="6">
        <f t="shared" si="14"/>
        <v>665.6999999999999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82.87500000000001</v>
      </c>
      <c r="F134" s="1">
        <f aca="true" t="shared" si="17" ref="F134:F141">D134/B134*100</f>
        <v>79.11694510739858</v>
      </c>
      <c r="G134" s="1">
        <f t="shared" si="12"/>
        <v>31.24779073877696</v>
      </c>
      <c r="H134" s="1">
        <f t="shared" si="16"/>
        <v>69.99999999999994</v>
      </c>
      <c r="I134" s="1">
        <f t="shared" si="14"/>
        <v>583.5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</f>
        <v>20.4</v>
      </c>
      <c r="E135" s="1">
        <f>D135/D133*100</f>
        <v>6.375</v>
      </c>
      <c r="F135" s="1">
        <f t="shared" si="17"/>
        <v>96.22641509433963</v>
      </c>
      <c r="G135" s="1">
        <f>D135/C135*100</f>
        <v>77.56653992395437</v>
      </c>
      <c r="H135" s="1">
        <f t="shared" si="16"/>
        <v>0.8000000000000007</v>
      </c>
      <c r="I135" s="1">
        <f t="shared" si="14"/>
        <v>5.900000000000002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2800</v>
      </c>
      <c r="C137" s="60">
        <v>6500</v>
      </c>
      <c r="D137" s="83">
        <f>241.3</f>
        <v>241.3</v>
      </c>
      <c r="E137" s="19">
        <f>D137/D106*100</f>
        <v>0.42939686912204095</v>
      </c>
      <c r="F137" s="113">
        <f t="shared" si="17"/>
        <v>8.617857142857144</v>
      </c>
      <c r="G137" s="6">
        <f t="shared" si="12"/>
        <v>3.7123076923076925</v>
      </c>
      <c r="H137" s="6">
        <f t="shared" si="16"/>
        <v>2558.7</v>
      </c>
      <c r="I137" s="6">
        <f t="shared" si="14"/>
        <v>6258.7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</f>
        <v>710.1999999999999</v>
      </c>
      <c r="E138" s="19">
        <f>D138/D106*100</f>
        <v>1.2638112575651612</v>
      </c>
      <c r="F138" s="113">
        <f t="shared" si="17"/>
        <v>23.71681415929203</v>
      </c>
      <c r="G138" s="6">
        <f t="shared" si="12"/>
        <v>11.675928057080851</v>
      </c>
      <c r="H138" s="6">
        <f t="shared" si="16"/>
        <v>2284.3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</f>
        <v>2094</v>
      </c>
      <c r="E139" s="19">
        <f>D139/D106*100</f>
        <v>3.7263035389206536</v>
      </c>
      <c r="F139" s="113">
        <f t="shared" si="17"/>
        <v>50</v>
      </c>
      <c r="G139" s="6">
        <f t="shared" si="12"/>
        <v>25</v>
      </c>
      <c r="H139" s="6">
        <f t="shared" si="16"/>
        <v>2094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0.9577347491151365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43569.3</v>
      </c>
      <c r="C141" s="60">
        <v>91632.1</v>
      </c>
      <c r="D141" s="83">
        <f>500.9+20883.8+13804+7506.8</f>
        <v>42695.5</v>
      </c>
      <c r="E141" s="19">
        <f>D141/D106*100</f>
        <v>75.97726492167467</v>
      </c>
      <c r="F141" s="6">
        <f t="shared" si="17"/>
        <v>97.99445940145928</v>
      </c>
      <c r="G141" s="6">
        <f t="shared" si="12"/>
        <v>46.59447944552182</v>
      </c>
      <c r="H141" s="6">
        <f t="shared" si="16"/>
        <v>873.8000000000029</v>
      </c>
      <c r="I141" s="6">
        <f t="shared" si="14"/>
        <v>48936.600000000006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</f>
        <v>7421.199999999999</v>
      </c>
      <c r="E142" s="19">
        <f>D142/D106*100</f>
        <v>13.20613363086817</v>
      </c>
      <c r="F142" s="6">
        <f t="shared" si="15"/>
        <v>80</v>
      </c>
      <c r="G142" s="6">
        <f t="shared" si="12"/>
        <v>33.3336327784615</v>
      </c>
      <c r="H142" s="6">
        <f t="shared" si="16"/>
        <v>1855.300000000001</v>
      </c>
      <c r="I142" s="6">
        <f t="shared" si="14"/>
        <v>14842.200000000003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77027.2</v>
      </c>
      <c r="C143" s="84">
        <f>C43+C68+C71+C76+C78+C86+C101+C106+C99+C83+C97</f>
        <v>164960.59999999998</v>
      </c>
      <c r="D143" s="60">
        <f>D43+D68+D71+D76+D78+D86+D101+D106+D99+D83+D97</f>
        <v>58287.7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373872.69999999995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286870.80000000005</v>
      </c>
      <c r="E144" s="38">
        <v>100</v>
      </c>
      <c r="F144" s="3">
        <f>D144/B144*100</f>
        <v>76.72953922551716</v>
      </c>
      <c r="G144" s="3">
        <f aca="true" t="shared" si="18" ref="G144:G150">D144/C144*100</f>
        <v>32.01029968439475</v>
      </c>
      <c r="H144" s="3">
        <f aca="true" t="shared" si="19" ref="H144:H150">B144-D144</f>
        <v>87001.8999999999</v>
      </c>
      <c r="I144" s="3">
        <f aca="true" t="shared" si="20" ref="I144:I150">C144-D144</f>
        <v>609311.9999999999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202130.00000000003</v>
      </c>
      <c r="C145" s="67">
        <f>C8+C20+C34+C52+C59+C90+C114+C118+C46+C134</f>
        <v>507335.6</v>
      </c>
      <c r="D145" s="67">
        <f>D8+D20+D34+D52+D59+D90+D114+D118+D46+D134</f>
        <v>157439.89999999997</v>
      </c>
      <c r="E145" s="6">
        <f>D145/D144*100</f>
        <v>54.881814391705234</v>
      </c>
      <c r="F145" s="6">
        <f aca="true" t="shared" si="21" ref="F145:F156">D145/B145*100</f>
        <v>77.89041705832877</v>
      </c>
      <c r="G145" s="6">
        <f t="shared" si="18"/>
        <v>31.03269315222507</v>
      </c>
      <c r="H145" s="6">
        <f t="shared" si="19"/>
        <v>44690.100000000064</v>
      </c>
      <c r="I145" s="18">
        <f t="shared" si="20"/>
        <v>349895.7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39747.7</v>
      </c>
      <c r="C146" s="68">
        <f>C11+C23+C36+C55+C61+C91+C49+C135+C108+C111+C95+C132</f>
        <v>96348.4</v>
      </c>
      <c r="D146" s="68">
        <f>D11+D23+D36+D55+D61+D91+D49+D135+D108+D111+D95+D132</f>
        <v>32854.2</v>
      </c>
      <c r="E146" s="6">
        <f>D146/D144*100</f>
        <v>11.452612116674125</v>
      </c>
      <c r="F146" s="6">
        <f t="shared" si="21"/>
        <v>82.65685813267183</v>
      </c>
      <c r="G146" s="6">
        <f t="shared" si="18"/>
        <v>34.09937269326735</v>
      </c>
      <c r="H146" s="6">
        <f t="shared" si="19"/>
        <v>6893.5</v>
      </c>
      <c r="I146" s="18">
        <f t="shared" si="20"/>
        <v>63494.2</v>
      </c>
      <c r="K146" s="46"/>
      <c r="L146" s="102"/>
    </row>
    <row r="147" spans="1:12" ht="18.75">
      <c r="A147" s="23" t="s">
        <v>1</v>
      </c>
      <c r="B147" s="67">
        <f>B22+B10+B54+B48+B60+B35+B102+B122</f>
        <v>10854.400000000001</v>
      </c>
      <c r="C147" s="67">
        <f>C22+C10+C54+C48+C60+C35+C102+C122</f>
        <v>25686.8</v>
      </c>
      <c r="D147" s="67">
        <f>D22+D10+D54+D48+D60+D35+D102+D122</f>
        <v>7253.5</v>
      </c>
      <c r="E147" s="6">
        <f>D147/D144*100</f>
        <v>2.5284901774596786</v>
      </c>
      <c r="F147" s="6">
        <f t="shared" si="21"/>
        <v>66.8254348466981</v>
      </c>
      <c r="G147" s="6">
        <f t="shared" si="18"/>
        <v>28.2382390955666</v>
      </c>
      <c r="H147" s="6">
        <f t="shared" si="19"/>
        <v>3600.9000000000015</v>
      </c>
      <c r="I147" s="18">
        <f t="shared" si="20"/>
        <v>18433.3</v>
      </c>
      <c r="K147" s="46"/>
      <c r="L147" s="47"/>
    </row>
    <row r="148" spans="1:12" ht="21" customHeight="1">
      <c r="A148" s="23" t="s">
        <v>15</v>
      </c>
      <c r="B148" s="67">
        <f>B12+B24+B103+B62+B38+B92</f>
        <v>5484.5</v>
      </c>
      <c r="C148" s="67">
        <f>C12+C24+C103+C62+C38+C92</f>
        <v>14596.9</v>
      </c>
      <c r="D148" s="67">
        <f>D12+D24+D103+D62+D38+D92</f>
        <v>1947.3999999999999</v>
      </c>
      <c r="E148" s="6">
        <f>D148/D144*100</f>
        <v>0.678842182613218</v>
      </c>
      <c r="F148" s="6">
        <f t="shared" si="21"/>
        <v>35.50733886407147</v>
      </c>
      <c r="G148" s="6">
        <f t="shared" si="18"/>
        <v>13.341188882570956</v>
      </c>
      <c r="H148" s="6">
        <f t="shared" si="19"/>
        <v>3537.1000000000004</v>
      </c>
      <c r="I148" s="18">
        <f t="shared" si="20"/>
        <v>12649.5</v>
      </c>
      <c r="K148" s="46"/>
      <c r="L148" s="102"/>
    </row>
    <row r="149" spans="1:12" ht="18.75">
      <c r="A149" s="23" t="s">
        <v>2</v>
      </c>
      <c r="B149" s="67">
        <f>B9+B21+B47+B53+B121</f>
        <v>3845.1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0.7324900268692385</v>
      </c>
      <c r="F149" s="6">
        <f t="shared" si="21"/>
        <v>54.64877376401134</v>
      </c>
      <c r="G149" s="6">
        <f t="shared" si="18"/>
        <v>16.652665948139223</v>
      </c>
      <c r="H149" s="6">
        <f t="shared" si="19"/>
        <v>1743.8000000000002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111810.99999999994</v>
      </c>
      <c r="C150" s="67">
        <f>C144-C145-C146-C147-C148-C149</f>
        <v>239596.69999999995</v>
      </c>
      <c r="D150" s="67">
        <f>D144-D145-D146-D147-D148-D149</f>
        <v>85274.50000000009</v>
      </c>
      <c r="E150" s="6">
        <f>D150/D144*100</f>
        <v>29.725751104678512</v>
      </c>
      <c r="F150" s="6">
        <f t="shared" si="21"/>
        <v>76.26664639436204</v>
      </c>
      <c r="G150" s="43">
        <f t="shared" si="18"/>
        <v>35.59084912271334</v>
      </c>
      <c r="H150" s="6">
        <f t="shared" si="19"/>
        <v>26536.499999999854</v>
      </c>
      <c r="I150" s="6">
        <f t="shared" si="20"/>
        <v>154322.19999999987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</f>
        <v>3797.9</v>
      </c>
      <c r="C152" s="73">
        <f>3301.9+496</f>
        <v>3797.9</v>
      </c>
      <c r="D152" s="73">
        <f>288.1+1522.4+951.8+530.2+8.8+0.5+0.1</f>
        <v>3301.9</v>
      </c>
      <c r="E152" s="15"/>
      <c r="F152" s="6">
        <f t="shared" si="21"/>
        <v>86.94015113615418</v>
      </c>
      <c r="G152" s="6">
        <f aca="true" t="shared" si="22" ref="G152:G161">D152/C152*100</f>
        <v>86.94015113615418</v>
      </c>
      <c r="H152" s="6">
        <f>B152-D152</f>
        <v>496</v>
      </c>
      <c r="I152" s="6">
        <f aca="true" t="shared" si="23" ref="I152:I161">C152-D152</f>
        <v>496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v>54197.2</v>
      </c>
      <c r="C154" s="67">
        <v>105956.2</v>
      </c>
      <c r="D154" s="67">
        <f>72+2507+500.9+784.3+577.6+1236.9+2501.8+375+180.7+310.2-4.2+554.9+23.5+182.4+693.6-182.4</f>
        <v>10314.2</v>
      </c>
      <c r="E154" s="6"/>
      <c r="F154" s="6">
        <f t="shared" si="21"/>
        <v>19.030872443594873</v>
      </c>
      <c r="G154" s="6">
        <f t="shared" si="22"/>
        <v>9.734399685907952</v>
      </c>
      <c r="H154" s="6">
        <f t="shared" si="24"/>
        <v>43883</v>
      </c>
      <c r="I154" s="6">
        <f t="shared" si="23"/>
        <v>95642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0.7797123391370174</v>
      </c>
      <c r="G156" s="6">
        <f t="shared" si="22"/>
        <v>0.07530671033968445</v>
      </c>
      <c r="H156" s="6">
        <f t="shared" si="24"/>
        <v>1310.7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</f>
        <v>367</v>
      </c>
      <c r="E160" s="24"/>
      <c r="F160" s="6">
        <f>D160/B160*100</f>
        <v>13.849056603773585</v>
      </c>
      <c r="G160" s="6">
        <f t="shared" si="22"/>
        <v>9.868774873615143</v>
      </c>
      <c r="H160" s="6">
        <f t="shared" si="24"/>
        <v>2283</v>
      </c>
      <c r="I160" s="6">
        <f t="shared" si="23"/>
        <v>3351.8</v>
      </c>
    </row>
    <row r="161" spans="1:9" ht="19.5" thickBot="1">
      <c r="A161" s="14" t="s">
        <v>20</v>
      </c>
      <c r="B161" s="90">
        <f>B144+B152+B156+B157+B153+B160+B159+B154+B158+B155</f>
        <v>437049.39999999997</v>
      </c>
      <c r="C161" s="90">
        <f>C144+C152+C156+C157+C153+C160+C159+C154+C158+C155</f>
        <v>1025520.7</v>
      </c>
      <c r="D161" s="90">
        <f>D144+D152+D156+D157+D153+D160+D159+D154+D158+D155</f>
        <v>300879.6000000001</v>
      </c>
      <c r="E161" s="25"/>
      <c r="F161" s="3">
        <f>D161/B161*100</f>
        <v>68.84338475238728</v>
      </c>
      <c r="G161" s="3">
        <f t="shared" si="22"/>
        <v>29.339203001948196</v>
      </c>
      <c r="H161" s="3">
        <f>B161-D161</f>
        <v>136169.79999999987</v>
      </c>
      <c r="I161" s="3">
        <f t="shared" si="23"/>
        <v>724641.0999999999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286870.80000000005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286870.80000000005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2015-05-05T13:23:06Z</dcterms:modified>
  <cp:category/>
  <cp:version/>
  <cp:contentType/>
  <cp:contentStatus/>
</cp:coreProperties>
</file>